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2" name="Bilan" state="visible" r:id="rId4"/>
    <sheet sheetId="3" name="Compte d'exploitation" state="visible" r:id="rId5"/>
    <sheet sheetId="4" name="Pertes et profits" state="visible" r:id="rId6"/>
    <sheet sheetId="1" name="Plan comptable" state="visible" r:id="rId7"/>
    <sheet sheetId="5" name="Détail factures" state="visible" r:id="rId8"/>
  </sheets>
  <calcPr calcId="171027" fullCalcOnLoad="1"/>
</workbook>
</file>

<file path=xl/sharedStrings.xml><?xml version="1.0" encoding="utf-8"?>
<sst xmlns="http://schemas.openxmlformats.org/spreadsheetml/2006/main" count="376" uniqueCount="233">
  <si>
    <t>Bilan simulé (brouillon à faire valider par un comptable)</t>
  </si>
  <si>
    <t>Les totaux de factures incluent la TVA (non séparée). Texte bleu = case à saisir.</t>
  </si>
  <si>
    <t/>
  </si>
  <si>
    <t>CHF</t>
  </si>
  <si>
    <t>Origine</t>
  </si>
  <si>
    <t>ACTIF</t>
  </si>
  <si>
    <t xml:space="preserve">  ACTIFS CIRCULANTS</t>
  </si>
  <si>
    <t xml:space="preserve">    Liquidités</t>
  </si>
  <si>
    <t xml:space="preserve">      Caisse</t>
  </si>
  <si>
    <t>À saisir (pas encore alimenté dans RestEasy)</t>
  </si>
  <si>
    <t xml:space="preserve">      Banque postale</t>
  </si>
  <si>
    <t xml:space="preserve">      Banque</t>
  </si>
  <si>
    <t>Plan comptable 1020</t>
  </si>
  <si>
    <t xml:space="preserve">    Autres créances</t>
  </si>
  <si>
    <t xml:space="preserve">      Débiteurs</t>
  </si>
  <si>
    <t>Plan comptable 1100</t>
  </si>
  <si>
    <t xml:space="preserve">    Stocks</t>
  </si>
  <si>
    <t xml:space="preserve">      Stock-marchandises</t>
  </si>
  <si>
    <t>Plan comptable 1200</t>
  </si>
  <si>
    <t xml:space="preserve">    Autres actifs circulants</t>
  </si>
  <si>
    <t xml:space="preserve">      Actifs transitoires</t>
  </si>
  <si>
    <t xml:space="preserve">  ACTIFS IMMOBILISÉS</t>
  </si>
  <si>
    <t xml:space="preserve">    Immobilisations corporelles</t>
  </si>
  <si>
    <t xml:space="preserve">      Machines et appareils</t>
  </si>
  <si>
    <t>Plan comptable 1500</t>
  </si>
  <si>
    <t xml:space="preserve">      Mobilier</t>
  </si>
  <si>
    <t xml:space="preserve">      Informatique</t>
  </si>
  <si>
    <t xml:space="preserve">      Équipement et installations</t>
  </si>
  <si>
    <t xml:space="preserve">      Travaux d'aménagement et locaux</t>
  </si>
  <si>
    <t xml:space="preserve">    Immobilisations incorporelles</t>
  </si>
  <si>
    <t xml:space="preserve">      Fonds de commerce</t>
  </si>
  <si>
    <t>PASSIF</t>
  </si>
  <si>
    <t xml:space="preserve">  FONDS ÉTRANGERS</t>
  </si>
  <si>
    <t xml:space="preserve">    Dettes résultant de prestations</t>
  </si>
  <si>
    <t xml:space="preserve">      Créanciers (factures non payées)</t>
  </si>
  <si>
    <t>Plan comptable 2000</t>
  </si>
  <si>
    <t xml:space="preserve">      TVA due</t>
  </si>
  <si>
    <t>Plan comptable 2200</t>
  </si>
  <si>
    <t xml:space="preserve">      Salaires et charges sociales à payer</t>
  </si>
  <si>
    <t xml:space="preserve">    Autres dettes à court terme</t>
  </si>
  <si>
    <t xml:space="preserve">      Dette bancaire</t>
  </si>
  <si>
    <t xml:space="preserve">      Passifs transitoires</t>
  </si>
  <si>
    <t xml:space="preserve">    Dettes à long terme portant intérêts</t>
  </si>
  <si>
    <t xml:space="preserve">      Emprunt</t>
  </si>
  <si>
    <t xml:space="preserve">    Autres dettes à long terme</t>
  </si>
  <si>
    <t xml:space="preserve">      C/c actionnaires</t>
  </si>
  <si>
    <t xml:space="preserve">      Prêt actionnaire (postposé)</t>
  </si>
  <si>
    <t xml:space="preserve">  FONDS PROPRES</t>
  </si>
  <si>
    <t xml:space="preserve">    Capitaux propres</t>
  </si>
  <si>
    <t xml:space="preserve">      Capital actions</t>
  </si>
  <si>
    <t xml:space="preserve">      Profits et pertes reportés (solde qui équilibre le bilan)</t>
  </si>
  <si>
    <t>Plan comptable 2800</t>
  </si>
  <si>
    <t>Total actif</t>
  </si>
  <si>
    <t>Total passif</t>
  </si>
  <si>
    <t>Contrôle : actif − passif (doit être 0)</t>
  </si>
  <si>
    <t>Compte d'exploitation simulé (brouillon)</t>
  </si>
  <si>
    <t>Charges = factures fournisseurs enregistrées (TVA incluse). Texte bleu = case à saisir.</t>
  </si>
  <si>
    <t xml:space="preserve">  PRODUITS</t>
  </si>
  <si>
    <t xml:space="preserve">    Produits résultant de prestations</t>
  </si>
  <si>
    <t xml:space="preserve">      Recettes</t>
  </si>
  <si>
    <t xml:space="preserve">      Retenues nourriture et logement du personnel</t>
  </si>
  <si>
    <t xml:space="preserve">      Sous-locations et divers</t>
  </si>
  <si>
    <t xml:space="preserve">      Commissions sur cartes de crédit (en négatif)</t>
  </si>
  <si>
    <t xml:space="preserve">    Autres produits</t>
  </si>
  <si>
    <t xml:space="preserve">      Intérêts créanciers</t>
  </si>
  <si>
    <t xml:space="preserve">  CHARGES</t>
  </si>
  <si>
    <t xml:space="preserve">    Charges directes</t>
  </si>
  <si>
    <t xml:space="preserve">      Achats de marchandises et matières d'exploitation</t>
  </si>
  <si>
    <t>Plan comptable 4000 + 4010 + 4700</t>
  </si>
  <si>
    <t xml:space="preserve">    Frais de personnel</t>
  </si>
  <si>
    <t xml:space="preserve">      Salaires</t>
  </si>
  <si>
    <t xml:space="preserve">      Charges sociales</t>
  </si>
  <si>
    <t xml:space="preserve">      Frais du personnel</t>
  </si>
  <si>
    <t>Bénéfice brut d'exploitation</t>
  </si>
  <si>
    <t>Compte de pertes et profits simulé (brouillon)</t>
  </si>
  <si>
    <t>Texte bleu = case à saisir. Le résultat reprend le bénéfice brut du compte d'exploitation.</t>
  </si>
  <si>
    <t xml:space="preserve">    Frais des locaux</t>
  </si>
  <si>
    <t xml:space="preserve">      Loyers</t>
  </si>
  <si>
    <t>Plan comptable 6000</t>
  </si>
  <si>
    <t xml:space="preserve">      Électricité, eau et énergie</t>
  </si>
  <si>
    <t>Plan comptable 6400</t>
  </si>
  <si>
    <t xml:space="preserve">      Nettoyage et entretien des locaux</t>
  </si>
  <si>
    <t xml:space="preserve">      Entretien et réparation mobilier et matériels</t>
  </si>
  <si>
    <t>Plan comptable 6100</t>
  </si>
  <si>
    <t xml:space="preserve">    Frais d'administration</t>
  </si>
  <si>
    <t xml:space="preserve">      Frais d'administration et informatique</t>
  </si>
  <si>
    <t>Plan comptable 6570</t>
  </si>
  <si>
    <t xml:space="preserve">      Assurances, droits et taxes</t>
  </si>
  <si>
    <t>Plan comptable 6300</t>
  </si>
  <si>
    <t xml:space="preserve">      Frais de télécommunication</t>
  </si>
  <si>
    <t>Plan comptable 6510</t>
  </si>
  <si>
    <t xml:space="preserve">      Honoraires de tiers (comptabilité et conseils)</t>
  </si>
  <si>
    <t>Plan comptable 6530</t>
  </si>
  <si>
    <t xml:space="preserve">      Autres charges d'exploitation</t>
  </si>
  <si>
    <t>Plan comptable 6700</t>
  </si>
  <si>
    <t xml:space="preserve">    Frais de déplacements, représentation</t>
  </si>
  <si>
    <t xml:space="preserve">      Frais de déplacements</t>
  </si>
  <si>
    <t xml:space="preserve">      Frais de représentation et publicité</t>
  </si>
  <si>
    <t>Plan comptable 6600</t>
  </si>
  <si>
    <t xml:space="preserve">    Intérêts et frais financiers</t>
  </si>
  <si>
    <t xml:space="preserve">      Intérêts et frais bancaires</t>
  </si>
  <si>
    <t>Plan comptable 6900</t>
  </si>
  <si>
    <t xml:space="preserve">    Amortissements</t>
  </si>
  <si>
    <t xml:space="preserve">      Amortissements</t>
  </si>
  <si>
    <t>Bénéfice brut d'exploitation (reprise)</t>
  </si>
  <si>
    <t>Bénéfice net d'exploitation</t>
  </si>
  <si>
    <t>Répartition du résultat</t>
  </si>
  <si>
    <t>Solde au début</t>
  </si>
  <si>
    <t>Report du résultat</t>
  </si>
  <si>
    <t>Montant à disposition de l'Assemblée générale</t>
  </si>
  <si>
    <t>Compte</t>
  </si>
  <si>
    <t>Libellé</t>
  </si>
  <si>
    <t>Classe</t>
  </si>
  <si>
    <t>Nombre de factures</t>
  </si>
  <si>
    <t>Solde CHF</t>
  </si>
  <si>
    <t>Origine du solde</t>
  </si>
  <si>
    <t>1000</t>
  </si>
  <si>
    <t>Caisse</t>
  </si>
  <si>
    <t>1 Actifs : actifs circulants</t>
  </si>
  <si>
    <t>Pas encore alimenté (à saisir dans le bilan)</t>
  </si>
  <si>
    <t>1010</t>
  </si>
  <si>
    <t>Banque postale</t>
  </si>
  <si>
    <t>1020</t>
  </si>
  <si>
    <t>Banque (compte courant)</t>
  </si>
  <si>
    <t>1100</t>
  </si>
  <si>
    <t>Créances résultant de livraisons et prestations (débiteurs)</t>
  </si>
  <si>
    <t>1200</t>
  </si>
  <si>
    <t>Stock de marchandises (Food et Beverage)</t>
  </si>
  <si>
    <t>Valeur du stock Food + Beverage (quantité × prix d'achat HT)</t>
  </si>
  <si>
    <t>1300</t>
  </si>
  <si>
    <t>Actifs transitoires</t>
  </si>
  <si>
    <t>1500</t>
  </si>
  <si>
    <t>Machines et appareils</t>
  </si>
  <si>
    <t>1 Actifs : actifs immobilisés</t>
  </si>
  <si>
    <t>1510</t>
  </si>
  <si>
    <t>Mobilier</t>
  </si>
  <si>
    <t>1520</t>
  </si>
  <si>
    <t>Informatique et bureautique</t>
  </si>
  <si>
    <t>1530</t>
  </si>
  <si>
    <t>Équipement et installations</t>
  </si>
  <si>
    <t>1600</t>
  </si>
  <si>
    <t>Travaux d'aménagement et locaux</t>
  </si>
  <si>
    <t>1700</t>
  </si>
  <si>
    <t>Fonds de commerce</t>
  </si>
  <si>
    <t>2000</t>
  </si>
  <si>
    <t>Dettes résultant d'achats et prestations (créanciers)</t>
  </si>
  <si>
    <t>2 Passifs : capitaux étrangers à court terme</t>
  </si>
  <si>
    <t>Factures fournisseurs non payées</t>
  </si>
  <si>
    <t>2100</t>
  </si>
  <si>
    <t>Dettes bancaires à court terme</t>
  </si>
  <si>
    <t>2200</t>
  </si>
  <si>
    <t>TVA due</t>
  </si>
  <si>
    <t>2270</t>
  </si>
  <si>
    <t>Salaires et charges sociales à payer</t>
  </si>
  <si>
    <t>2300</t>
  </si>
  <si>
    <t>Passifs transitoires</t>
  </si>
  <si>
    <t>2400</t>
  </si>
  <si>
    <t>Emprunts bancaires à long terme</t>
  </si>
  <si>
    <t>2 Passifs : capitaux étrangers à long terme</t>
  </si>
  <si>
    <t>2450</t>
  </si>
  <si>
    <t>Compte courant et prêt actionnaire</t>
  </si>
  <si>
    <t>2800</t>
  </si>
  <si>
    <t>Capital et réserves</t>
  </si>
  <si>
    <t>2 Passifs : capitaux propres</t>
  </si>
  <si>
    <t>Solde qui équilibre le bilan (calculé)</t>
  </si>
  <si>
    <t>3000</t>
  </si>
  <si>
    <t>Produits : recettes (chiffre d'affaires)</t>
  </si>
  <si>
    <t>3 Produits d'exploitation</t>
  </si>
  <si>
    <t>3400</t>
  </si>
  <si>
    <t>Sous-locations et produits divers</t>
  </si>
  <si>
    <t>4000</t>
  </si>
  <si>
    <t>Achats de marchandises : Food</t>
  </si>
  <si>
    <t>4 Charges de matériel, marchandises et prestations</t>
  </si>
  <si>
    <t>Total des factures classées sur ce compte (TVA incluse)</t>
  </si>
  <si>
    <t>4010</t>
  </si>
  <si>
    <t>Achats de marchandises : Beverage</t>
  </si>
  <si>
    <t>4700</t>
  </si>
  <si>
    <t>Frais d'achat et de transport</t>
  </si>
  <si>
    <t>5000</t>
  </si>
  <si>
    <t>Salaires</t>
  </si>
  <si>
    <t>5 Charges de personnel</t>
  </si>
  <si>
    <t>5700</t>
  </si>
  <si>
    <t>Charges sociales</t>
  </si>
  <si>
    <t>5800</t>
  </si>
  <si>
    <t>Autres frais de personnel</t>
  </si>
  <si>
    <t>6000</t>
  </si>
  <si>
    <t>Loyers (locaux commerciaux, garages)</t>
  </si>
  <si>
    <t>6 Autres charges d'exploitation</t>
  </si>
  <si>
    <t>6100</t>
  </si>
  <si>
    <t>Entretien, réparations, remplacements</t>
  </si>
  <si>
    <t>6200</t>
  </si>
  <si>
    <t>Véhicules, location, carburant et déplacements</t>
  </si>
  <si>
    <t>6300</t>
  </si>
  <si>
    <t>Assurances, droits, taxes, autorisations</t>
  </si>
  <si>
    <t>6400</t>
  </si>
  <si>
    <t>Énergie (électricité, gaz, mazout, bois), eau et élimination des déchets</t>
  </si>
  <si>
    <t>6510</t>
  </si>
  <si>
    <t>Téléphone, Internet</t>
  </si>
  <si>
    <t>6530</t>
  </si>
  <si>
    <t>Comptabilité et conseils</t>
  </si>
  <si>
    <t>6570</t>
  </si>
  <si>
    <t>Informatique et site web</t>
  </si>
  <si>
    <t>6600</t>
  </si>
  <si>
    <t>Publicité et impression</t>
  </si>
  <si>
    <t>6700</t>
  </si>
  <si>
    <t>Autres charges d'exploitation</t>
  </si>
  <si>
    <t>6800</t>
  </si>
  <si>
    <t>Amortissements</t>
  </si>
  <si>
    <t>6900</t>
  </si>
  <si>
    <t>Frais financiers (banque, intérêts)</t>
  </si>
  <si>
    <t>6 Charges et produits financiers</t>
  </si>
  <si>
    <t>8900</t>
  </si>
  <si>
    <t>Impôts directs (bénéfice et capital)</t>
  </si>
  <si>
    <t>8 Résultats extraordinaires et impôts</t>
  </si>
  <si>
    <t>9999</t>
  </si>
  <si>
    <t>À classer</t>
  </si>
  <si>
    <t>9 À classer</t>
  </si>
  <si>
    <t>Libellé du compte</t>
  </si>
  <si>
    <t>Fournisseur</t>
  </si>
  <si>
    <t>N° facture</t>
  </si>
  <si>
    <t>Montant CHF (TVA incl.)</t>
  </si>
  <si>
    <t>Paiement</t>
  </si>
  <si>
    <t>Delitrade AG</t>
  </si>
  <si>
    <t>23550</t>
  </si>
  <si>
    <t>à payer</t>
  </si>
  <si>
    <t>L'Artisan Glacier</t>
  </si>
  <si>
    <t>17103</t>
  </si>
  <si>
    <t>Royal Fish Sàrl</t>
  </si>
  <si>
    <t>21801882</t>
  </si>
  <si>
    <t>Caratello Weine AG</t>
  </si>
  <si>
    <t>304350</t>
  </si>
  <si>
    <t>Stardrinks AG</t>
  </si>
  <si>
    <t>95693472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</si>
</sst>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7" x14ac:knownFonts="1">
    <font>
      <color theme="1"/>
      <family val="2"/>
      <scheme val="minor"/>
      <sz val="11"/>
      <name val="Calibri"/>
    </font>
    <font>
      <b/>
      <sz val="13"/>
      <name val="Arial"/>
    </font>
    <font>
      <i/>
      <sz val="10"/>
      <name val="Arial"/>
    </font>
    <font>
      <b/>
      <sz val="10"/>
      <name val="Arial"/>
    </font>
    <font>
      <color rgb="FF808080"/>
      <sz val="10"/>
      <name val="Arial"/>
    </font>
    <font>
      <sz val="10"/>
      <name val="Arial"/>
    </font>
    <font>
      <color rgb="FF0000FF"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5" fillId="0" borderId="0" xfId="0" applyFont="1"/>
    <xf numFmtId="164" fontId="6" fillId="0" borderId="0" xfId="0" applyNumberFormat="1" applyFont="1"/>
    <xf numFmtId="164" fontId="5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1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52" customWidth="1"/>
    <col min="3" max="3" width="30" customWidth="1"/>
    <col min="4" max="5" width="18" customWidth="1"/>
    <col min="6" max="6" width="52" customWidth="1"/>
  </cols>
  <sheetData>
    <row r="1" spans="1:6" s="3" customFormat="1" x14ac:dyDescent="0.25">
      <c r="A1" s="3" t="s">
        <v>110</v>
      </c>
      <c r="B1" s="3" t="s">
        <v>111</v>
      </c>
      <c r="C1" s="3" t="s">
        <v>112</v>
      </c>
      <c r="D1" s="3" t="s">
        <v>113</v>
      </c>
      <c r="E1" s="3" t="s">
        <v>114</v>
      </c>
      <c r="F1" s="3" t="s">
        <v>115</v>
      </c>
    </row>
    <row r="2" spans="1:6" x14ac:dyDescent="0.25">
      <c r="A2" s="6" t="s">
        <v>116</v>
      </c>
      <c r="B2" s="6" t="s">
        <v>117</v>
      </c>
      <c r="C2" s="6" t="s">
        <v>118</v>
      </c>
      <c r="D2" s="6">
        <v>0</v>
      </c>
      <c r="E2" s="8">
        <v>0</v>
      </c>
      <c r="F2" s="6" t="s">
        <v>119</v>
      </c>
    </row>
    <row r="3" spans="1:6" x14ac:dyDescent="0.25">
      <c r="A3" s="6" t="s">
        <v>120</v>
      </c>
      <c r="B3" s="6" t="s">
        <v>121</v>
      </c>
      <c r="C3" s="6" t="s">
        <v>118</v>
      </c>
      <c r="D3" s="6">
        <v>0</v>
      </c>
      <c r="E3" s="8">
        <v>0</v>
      </c>
      <c r="F3" s="6" t="s">
        <v>119</v>
      </c>
    </row>
    <row r="4" spans="1:6" x14ac:dyDescent="0.25">
      <c r="A4" s="6" t="s">
        <v>122</v>
      </c>
      <c r="B4" s="6" t="s">
        <v>123</v>
      </c>
      <c r="C4" s="6" t="s">
        <v>118</v>
      </c>
      <c r="D4" s="6">
        <v>0</v>
      </c>
      <c r="E4" s="8">
        <v>0</v>
      </c>
      <c r="F4" s="6" t="s">
        <v>119</v>
      </c>
    </row>
    <row r="5" spans="1:6" x14ac:dyDescent="0.25">
      <c r="A5" s="6" t="s">
        <v>124</v>
      </c>
      <c r="B5" s="6" t="s">
        <v>125</v>
      </c>
      <c r="C5" s="6" t="s">
        <v>118</v>
      </c>
      <c r="D5" s="6">
        <v>0</v>
      </c>
      <c r="E5" s="8">
        <v>0</v>
      </c>
      <c r="F5" s="6" t="s">
        <v>119</v>
      </c>
    </row>
    <row r="6" spans="1:6" x14ac:dyDescent="0.25">
      <c r="A6" s="6" t="s">
        <v>126</v>
      </c>
      <c r="B6" s="6" t="s">
        <v>127</v>
      </c>
      <c r="C6" s="6" t="s">
        <v>118</v>
      </c>
      <c r="D6" s="6">
        <v>0</v>
      </c>
      <c r="E6" s="8">
        <v>3333.3</v>
      </c>
      <c r="F6" s="6" t="s">
        <v>128</v>
      </c>
    </row>
    <row r="7" spans="1:6" x14ac:dyDescent="0.25">
      <c r="A7" s="6" t="s">
        <v>129</v>
      </c>
      <c r="B7" s="6" t="s">
        <v>130</v>
      </c>
      <c r="C7" s="6" t="s">
        <v>118</v>
      </c>
      <c r="D7" s="6">
        <v>0</v>
      </c>
      <c r="E7" s="8">
        <v>0</v>
      </c>
      <c r="F7" s="6" t="s">
        <v>119</v>
      </c>
    </row>
    <row r="8" spans="1:6" x14ac:dyDescent="0.25">
      <c r="A8" s="6" t="s">
        <v>131</v>
      </c>
      <c r="B8" s="6" t="s">
        <v>132</v>
      </c>
      <c r="C8" s="6" t="s">
        <v>133</v>
      </c>
      <c r="D8" s="6">
        <v>0</v>
      </c>
      <c r="E8" s="8">
        <v>0</v>
      </c>
      <c r="F8" s="6" t="s">
        <v>119</v>
      </c>
    </row>
    <row r="9" spans="1:6" x14ac:dyDescent="0.25">
      <c r="A9" s="6" t="s">
        <v>134</v>
      </c>
      <c r="B9" s="6" t="s">
        <v>135</v>
      </c>
      <c r="C9" s="6" t="s">
        <v>133</v>
      </c>
      <c r="D9" s="6">
        <v>0</v>
      </c>
      <c r="E9" s="8">
        <v>0</v>
      </c>
      <c r="F9" s="6" t="s">
        <v>119</v>
      </c>
    </row>
    <row r="10" spans="1:6" x14ac:dyDescent="0.25">
      <c r="A10" s="6" t="s">
        <v>136</v>
      </c>
      <c r="B10" s="6" t="s">
        <v>137</v>
      </c>
      <c r="C10" s="6" t="s">
        <v>133</v>
      </c>
      <c r="D10" s="6">
        <v>0</v>
      </c>
      <c r="E10" s="8">
        <v>0</v>
      </c>
      <c r="F10" s="6" t="s">
        <v>119</v>
      </c>
    </row>
    <row r="11" spans="1:6" x14ac:dyDescent="0.25">
      <c r="A11" s="6" t="s">
        <v>138</v>
      </c>
      <c r="B11" s="6" t="s">
        <v>139</v>
      </c>
      <c r="C11" s="6" t="s">
        <v>133</v>
      </c>
      <c r="D11" s="6">
        <v>0</v>
      </c>
      <c r="E11" s="8">
        <v>0</v>
      </c>
      <c r="F11" s="6" t="s">
        <v>119</v>
      </c>
    </row>
    <row r="12" spans="1:6" x14ac:dyDescent="0.25">
      <c r="A12" s="6" t="s">
        <v>140</v>
      </c>
      <c r="B12" s="6" t="s">
        <v>141</v>
      </c>
      <c r="C12" s="6" t="s">
        <v>133</v>
      </c>
      <c r="D12" s="6">
        <v>0</v>
      </c>
      <c r="E12" s="8">
        <v>0</v>
      </c>
      <c r="F12" s="6" t="s">
        <v>119</v>
      </c>
    </row>
    <row r="13" spans="1:6" x14ac:dyDescent="0.25">
      <c r="A13" s="6" t="s">
        <v>142</v>
      </c>
      <c r="B13" s="6" t="s">
        <v>143</v>
      </c>
      <c r="C13" s="6" t="s">
        <v>133</v>
      </c>
      <c r="D13" s="6">
        <v>0</v>
      </c>
      <c r="E13" s="8">
        <v>0</v>
      </c>
      <c r="F13" s="6" t="s">
        <v>119</v>
      </c>
    </row>
    <row r="14" spans="1:6" x14ac:dyDescent="0.25">
      <c r="A14" s="6" t="s">
        <v>144</v>
      </c>
      <c r="B14" s="6" t="s">
        <v>145</v>
      </c>
      <c r="C14" s="6" t="s">
        <v>146</v>
      </c>
      <c r="D14" s="6">
        <v>5</v>
      </c>
      <c r="E14" s="8">
        <v>3325.82</v>
      </c>
      <c r="F14" s="6" t="s">
        <v>147</v>
      </c>
    </row>
    <row r="15" spans="1:6" x14ac:dyDescent="0.25">
      <c r="A15" s="6" t="s">
        <v>148</v>
      </c>
      <c r="B15" s="6" t="s">
        <v>149</v>
      </c>
      <c r="C15" s="6" t="s">
        <v>146</v>
      </c>
      <c r="D15" s="6">
        <v>0</v>
      </c>
      <c r="E15" s="8">
        <v>0</v>
      </c>
      <c r="F15" s="6" t="s">
        <v>119</v>
      </c>
    </row>
    <row r="16" spans="1:6" x14ac:dyDescent="0.25">
      <c r="A16" s="6" t="s">
        <v>150</v>
      </c>
      <c r="B16" s="6" t="s">
        <v>151</v>
      </c>
      <c r="C16" s="6" t="s">
        <v>146</v>
      </c>
      <c r="D16" s="6">
        <v>0</v>
      </c>
      <c r="E16" s="8">
        <v>0</v>
      </c>
      <c r="F16" s="6" t="s">
        <v>119</v>
      </c>
    </row>
    <row r="17" spans="1:6" x14ac:dyDescent="0.25">
      <c r="A17" s="6" t="s">
        <v>152</v>
      </c>
      <c r="B17" s="6" t="s">
        <v>153</v>
      </c>
      <c r="C17" s="6" t="s">
        <v>146</v>
      </c>
      <c r="D17" s="6">
        <v>0</v>
      </c>
      <c r="E17" s="8">
        <v>0</v>
      </c>
      <c r="F17" s="6" t="s">
        <v>119</v>
      </c>
    </row>
    <row r="18" spans="1:6" x14ac:dyDescent="0.25">
      <c r="A18" s="6" t="s">
        <v>154</v>
      </c>
      <c r="B18" s="6" t="s">
        <v>155</v>
      </c>
      <c r="C18" s="6" t="s">
        <v>146</v>
      </c>
      <c r="D18" s="6">
        <v>0</v>
      </c>
      <c r="E18" s="8">
        <v>0</v>
      </c>
      <c r="F18" s="6" t="s">
        <v>119</v>
      </c>
    </row>
    <row r="19" spans="1:6" x14ac:dyDescent="0.25">
      <c r="A19" s="6" t="s">
        <v>156</v>
      </c>
      <c r="B19" s="6" t="s">
        <v>157</v>
      </c>
      <c r="C19" s="6" t="s">
        <v>158</v>
      </c>
      <c r="D19" s="6">
        <v>0</v>
      </c>
      <c r="E19" s="8">
        <v>0</v>
      </c>
      <c r="F19" s="6" t="s">
        <v>119</v>
      </c>
    </row>
    <row r="20" spans="1:6" x14ac:dyDescent="0.25">
      <c r="A20" s="6" t="s">
        <v>159</v>
      </c>
      <c r="B20" s="6" t="s">
        <v>160</v>
      </c>
      <c r="C20" s="6" t="s">
        <v>158</v>
      </c>
      <c r="D20" s="6">
        <v>0</v>
      </c>
      <c r="E20" s="8">
        <v>0</v>
      </c>
      <c r="F20" s="6" t="s">
        <v>119</v>
      </c>
    </row>
    <row r="21" spans="1:6" x14ac:dyDescent="0.25">
      <c r="A21" s="6" t="s">
        <v>161</v>
      </c>
      <c r="B21" s="6" t="s">
        <v>162</v>
      </c>
      <c r="C21" s="6" t="s">
        <v>163</v>
      </c>
      <c r="D21" s="6">
        <v>0</v>
      </c>
      <c r="E21" s="8">
        <f>SUMIFS($E$2:$E$43,$A$2:$A$43,"1*")-SUMIFS($E$2:$E$43,$A$2:$A$43,"20*")-SUMIFS($E$2:$E$43,$A$2:$A$43,"21*")-SUMIFS($E$2:$E$43,$A$2:$A$43,"22*")-SUMIFS($E$2:$E$43,$A$2:$A$43,"23*")-SUMIFS($E$2:$E$43,$A$2:$A$43,"24*")-SUMIFS($E$2:$E$43,$A$2:$A$43,"27*")</f>
      </c>
      <c r="F21" s="6" t="s">
        <v>164</v>
      </c>
    </row>
    <row r="22" spans="1:6" x14ac:dyDescent="0.25">
      <c r="A22" s="6" t="s">
        <v>165</v>
      </c>
      <c r="B22" s="6" t="s">
        <v>166</v>
      </c>
      <c r="C22" s="6" t="s">
        <v>167</v>
      </c>
      <c r="D22" s="6">
        <v>0</v>
      </c>
      <c r="E22" s="8">
        <v>0</v>
      </c>
      <c r="F22" s="6" t="s">
        <v>119</v>
      </c>
    </row>
    <row r="23" spans="1:6" x14ac:dyDescent="0.25">
      <c r="A23" s="6" t="s">
        <v>168</v>
      </c>
      <c r="B23" s="6" t="s">
        <v>169</v>
      </c>
      <c r="C23" s="6" t="s">
        <v>167</v>
      </c>
      <c r="D23" s="6">
        <v>0</v>
      </c>
      <c r="E23" s="8">
        <v>0</v>
      </c>
      <c r="F23" s="6" t="s">
        <v>119</v>
      </c>
    </row>
    <row r="24" spans="1:6" x14ac:dyDescent="0.25">
      <c r="A24" s="6" t="s">
        <v>170</v>
      </c>
      <c r="B24" s="6" t="s">
        <v>171</v>
      </c>
      <c r="C24" s="6" t="s">
        <v>172</v>
      </c>
      <c r="D24" s="6">
        <v>3</v>
      </c>
      <c r="E24" s="8">
        <v>1309.77</v>
      </c>
      <c r="F24" s="6" t="s">
        <v>173</v>
      </c>
    </row>
    <row r="25" spans="1:6" x14ac:dyDescent="0.25">
      <c r="A25" s="6" t="s">
        <v>174</v>
      </c>
      <c r="B25" s="6" t="s">
        <v>175</v>
      </c>
      <c r="C25" s="6" t="s">
        <v>172</v>
      </c>
      <c r="D25" s="6">
        <v>2</v>
      </c>
      <c r="E25" s="8">
        <v>2016.05</v>
      </c>
      <c r="F25" s="6" t="s">
        <v>173</v>
      </c>
    </row>
    <row r="26" spans="1:6" x14ac:dyDescent="0.25">
      <c r="A26" s="6" t="s">
        <v>176</v>
      </c>
      <c r="B26" s="6" t="s">
        <v>177</v>
      </c>
      <c r="C26" s="6" t="s">
        <v>172</v>
      </c>
      <c r="D26" s="6">
        <v>0</v>
      </c>
      <c r="E26" s="8">
        <v>0</v>
      </c>
      <c r="F26" s="6" t="s">
        <v>119</v>
      </c>
    </row>
    <row r="27" spans="1:6" x14ac:dyDescent="0.25">
      <c r="A27" s="6" t="s">
        <v>178</v>
      </c>
      <c r="B27" s="6" t="s">
        <v>179</v>
      </c>
      <c r="C27" s="6" t="s">
        <v>180</v>
      </c>
      <c r="D27" s="6">
        <v>0</v>
      </c>
      <c r="E27" s="8">
        <v>0</v>
      </c>
      <c r="F27" s="6" t="s">
        <v>119</v>
      </c>
    </row>
    <row r="28" spans="1:6" x14ac:dyDescent="0.25">
      <c r="A28" s="6" t="s">
        <v>181</v>
      </c>
      <c r="B28" s="6" t="s">
        <v>182</v>
      </c>
      <c r="C28" s="6" t="s">
        <v>180</v>
      </c>
      <c r="D28" s="6">
        <v>0</v>
      </c>
      <c r="E28" s="8">
        <v>0</v>
      </c>
      <c r="F28" s="6" t="s">
        <v>119</v>
      </c>
    </row>
    <row r="29" spans="1:6" x14ac:dyDescent="0.25">
      <c r="A29" s="6" t="s">
        <v>183</v>
      </c>
      <c r="B29" s="6" t="s">
        <v>184</v>
      </c>
      <c r="C29" s="6" t="s">
        <v>180</v>
      </c>
      <c r="D29" s="6">
        <v>0</v>
      </c>
      <c r="E29" s="8">
        <v>0</v>
      </c>
      <c r="F29" s="6" t="s">
        <v>119</v>
      </c>
    </row>
    <row r="30" spans="1:6" x14ac:dyDescent="0.25">
      <c r="A30" s="6" t="s">
        <v>185</v>
      </c>
      <c r="B30" s="6" t="s">
        <v>186</v>
      </c>
      <c r="C30" s="6" t="s">
        <v>187</v>
      </c>
      <c r="D30" s="6">
        <v>0</v>
      </c>
      <c r="E30" s="8">
        <v>0</v>
      </c>
      <c r="F30" s="6" t="s">
        <v>119</v>
      </c>
    </row>
    <row r="31" spans="1:6" x14ac:dyDescent="0.25">
      <c r="A31" s="6" t="s">
        <v>188</v>
      </c>
      <c r="B31" s="6" t="s">
        <v>189</v>
      </c>
      <c r="C31" s="6" t="s">
        <v>187</v>
      </c>
      <c r="D31" s="6">
        <v>0</v>
      </c>
      <c r="E31" s="8">
        <v>0</v>
      </c>
      <c r="F31" s="6" t="s">
        <v>119</v>
      </c>
    </row>
    <row r="32" spans="1:6" x14ac:dyDescent="0.25">
      <c r="A32" s="6" t="s">
        <v>190</v>
      </c>
      <c r="B32" s="6" t="s">
        <v>191</v>
      </c>
      <c r="C32" s="6" t="s">
        <v>187</v>
      </c>
      <c r="D32" s="6">
        <v>0</v>
      </c>
      <c r="E32" s="8">
        <v>0</v>
      </c>
      <c r="F32" s="6" t="s">
        <v>119</v>
      </c>
    </row>
    <row r="33" spans="1:6" x14ac:dyDescent="0.25">
      <c r="A33" s="6" t="s">
        <v>192</v>
      </c>
      <c r="B33" s="6" t="s">
        <v>193</v>
      </c>
      <c r="C33" s="6" t="s">
        <v>187</v>
      </c>
      <c r="D33" s="6">
        <v>0</v>
      </c>
      <c r="E33" s="8">
        <v>0</v>
      </c>
      <c r="F33" s="6" t="s">
        <v>119</v>
      </c>
    </row>
    <row r="34" spans="1:6" x14ac:dyDescent="0.25">
      <c r="A34" s="6" t="s">
        <v>194</v>
      </c>
      <c r="B34" s="6" t="s">
        <v>195</v>
      </c>
      <c r="C34" s="6" t="s">
        <v>187</v>
      </c>
      <c r="D34" s="6">
        <v>0</v>
      </c>
      <c r="E34" s="8">
        <v>0</v>
      </c>
      <c r="F34" s="6" t="s">
        <v>119</v>
      </c>
    </row>
    <row r="35" spans="1:6" x14ac:dyDescent="0.25">
      <c r="A35" s="6" t="s">
        <v>196</v>
      </c>
      <c r="B35" s="6" t="s">
        <v>197</v>
      </c>
      <c r="C35" s="6" t="s">
        <v>187</v>
      </c>
      <c r="D35" s="6">
        <v>0</v>
      </c>
      <c r="E35" s="8">
        <v>0</v>
      </c>
      <c r="F35" s="6" t="s">
        <v>119</v>
      </c>
    </row>
    <row r="36" spans="1:6" x14ac:dyDescent="0.25">
      <c r="A36" s="6" t="s">
        <v>198</v>
      </c>
      <c r="B36" s="6" t="s">
        <v>199</v>
      </c>
      <c r="C36" s="6" t="s">
        <v>187</v>
      </c>
      <c r="D36" s="6">
        <v>0</v>
      </c>
      <c r="E36" s="8">
        <v>0</v>
      </c>
      <c r="F36" s="6" t="s">
        <v>119</v>
      </c>
    </row>
    <row r="37" spans="1:6" x14ac:dyDescent="0.25">
      <c r="A37" s="6" t="s">
        <v>200</v>
      </c>
      <c r="B37" s="6" t="s">
        <v>201</v>
      </c>
      <c r="C37" s="6" t="s">
        <v>187</v>
      </c>
      <c r="D37" s="6">
        <v>0</v>
      </c>
      <c r="E37" s="8">
        <v>0</v>
      </c>
      <c r="F37" s="6" t="s">
        <v>119</v>
      </c>
    </row>
    <row r="38" spans="1:6" x14ac:dyDescent="0.25">
      <c r="A38" s="6" t="s">
        <v>202</v>
      </c>
      <c r="B38" s="6" t="s">
        <v>203</v>
      </c>
      <c r="C38" s="6" t="s">
        <v>187</v>
      </c>
      <c r="D38" s="6">
        <v>0</v>
      </c>
      <c r="E38" s="8">
        <v>0</v>
      </c>
      <c r="F38" s="6" t="s">
        <v>119</v>
      </c>
    </row>
    <row r="39" spans="1:6" x14ac:dyDescent="0.25">
      <c r="A39" s="6" t="s">
        <v>204</v>
      </c>
      <c r="B39" s="6" t="s">
        <v>205</v>
      </c>
      <c r="C39" s="6" t="s">
        <v>187</v>
      </c>
      <c r="D39" s="6">
        <v>0</v>
      </c>
      <c r="E39" s="8">
        <v>0</v>
      </c>
      <c r="F39" s="6" t="s">
        <v>119</v>
      </c>
    </row>
    <row r="40" spans="1:6" x14ac:dyDescent="0.25">
      <c r="A40" s="6" t="s">
        <v>206</v>
      </c>
      <c r="B40" s="6" t="s">
        <v>207</v>
      </c>
      <c r="C40" s="6" t="s">
        <v>187</v>
      </c>
      <c r="D40" s="6">
        <v>0</v>
      </c>
      <c r="E40" s="8">
        <v>0</v>
      </c>
      <c r="F40" s="6" t="s">
        <v>119</v>
      </c>
    </row>
    <row r="41" spans="1:6" x14ac:dyDescent="0.25">
      <c r="A41" s="6" t="s">
        <v>208</v>
      </c>
      <c r="B41" s="6" t="s">
        <v>209</v>
      </c>
      <c r="C41" s="6" t="s">
        <v>210</v>
      </c>
      <c r="D41" s="6">
        <v>0</v>
      </c>
      <c r="E41" s="8">
        <v>0</v>
      </c>
      <c r="F41" s="6" t="s">
        <v>119</v>
      </c>
    </row>
    <row r="42" spans="1:6" x14ac:dyDescent="0.25">
      <c r="A42" s="6" t="s">
        <v>211</v>
      </c>
      <c r="B42" s="6" t="s">
        <v>212</v>
      </c>
      <c r="C42" s="6" t="s">
        <v>213</v>
      </c>
      <c r="D42" s="6">
        <v>0</v>
      </c>
      <c r="E42" s="8">
        <v>0</v>
      </c>
      <c r="F42" s="6" t="s">
        <v>119</v>
      </c>
    </row>
    <row r="43" spans="1:6" x14ac:dyDescent="0.25">
      <c r="A43" s="6" t="s">
        <v>214</v>
      </c>
      <c r="B43" s="6" t="s">
        <v>215</v>
      </c>
      <c r="C43" s="6" t="s">
        <v>216</v>
      </c>
      <c r="D43" s="6">
        <v>0</v>
      </c>
      <c r="E43" s="8">
        <v>0</v>
      </c>
      <c r="F43" s="6" t="s">
        <v>119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workbookViewId="0" showGridLines="0"/>
  </sheetViews>
  <sheetFormatPr defaultRowHeight="15" outlineLevelRow="0" outlineLevelCol="0" x14ac:dyDescent="55"/>
  <cols>
    <col min="1" max="1" width="58" customWidth="1"/>
    <col min="2" max="2" width="18" customWidth="1"/>
    <col min="3" max="3" width="62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3" s="3" customFormat="1" x14ac:dyDescent="0.25">
      <c r="A4" s="3" t="s">
        <v>2</v>
      </c>
      <c r="B4" s="3" t="s">
        <v>3</v>
      </c>
      <c r="C4" s="3" t="s">
        <v>4</v>
      </c>
    </row>
    <row r="5" spans="1:3" x14ac:dyDescent="0.25">
      <c r="A5" s="3" t="s">
        <v>5</v>
      </c>
      <c r="B5" s="4">
        <f>B6+B17</f>
      </c>
      <c r="C5" s="5" t="s">
        <v>2</v>
      </c>
    </row>
    <row r="6" spans="1:3" x14ac:dyDescent="0.25">
      <c r="A6" s="3" t="s">
        <v>6</v>
      </c>
      <c r="B6" s="4">
        <f>B7+B11+B13+B15</f>
      </c>
      <c r="C6" s="5" t="s">
        <v>2</v>
      </c>
    </row>
    <row r="7" spans="1:3" x14ac:dyDescent="0.25">
      <c r="A7" s="6" t="s">
        <v>7</v>
      </c>
      <c r="B7" s="4">
        <f>B8+B9+B10</f>
      </c>
      <c r="C7" s="5" t="s">
        <v>2</v>
      </c>
    </row>
    <row r="8" spans="1:3" x14ac:dyDescent="0.25">
      <c r="A8" s="6" t="s">
        <v>8</v>
      </c>
      <c r="B8" s="7">
        <v>0</v>
      </c>
      <c r="C8" s="5" t="s">
        <v>9</v>
      </c>
    </row>
    <row r="9" spans="1:3" x14ac:dyDescent="0.25">
      <c r="A9" s="6" t="s">
        <v>10</v>
      </c>
      <c r="B9" s="7">
        <v>0</v>
      </c>
      <c r="C9" s="5" t="s">
        <v>9</v>
      </c>
    </row>
    <row r="10" spans="1:3" x14ac:dyDescent="0.25">
      <c r="A10" s="6" t="s">
        <v>11</v>
      </c>
      <c r="B10" s="8">
        <f>SUMIFS('Plan comptable'!$E$2:$E$43,'Plan comptable'!$A$2:$A$43,"1020")</f>
      </c>
      <c r="C10" s="5" t="s">
        <v>12</v>
      </c>
    </row>
    <row r="11" spans="1:3" x14ac:dyDescent="0.25">
      <c r="A11" s="6" t="s">
        <v>13</v>
      </c>
      <c r="B11" s="4">
        <f>B12</f>
      </c>
      <c r="C11" s="5" t="s">
        <v>2</v>
      </c>
    </row>
    <row r="12" spans="1:3" x14ac:dyDescent="0.25">
      <c r="A12" s="6" t="s">
        <v>14</v>
      </c>
      <c r="B12" s="8">
        <f>SUMIFS('Plan comptable'!$E$2:$E$43,'Plan comptable'!$A$2:$A$43,"1100")</f>
      </c>
      <c r="C12" s="5" t="s">
        <v>15</v>
      </c>
    </row>
    <row r="13" spans="1:3" x14ac:dyDescent="0.25">
      <c r="A13" s="6" t="s">
        <v>16</v>
      </c>
      <c r="B13" s="4">
        <f>B14</f>
      </c>
      <c r="C13" s="5" t="s">
        <v>2</v>
      </c>
    </row>
    <row r="14" spans="1:3" x14ac:dyDescent="0.25">
      <c r="A14" s="6" t="s">
        <v>17</v>
      </c>
      <c r="B14" s="8">
        <f>SUMIFS('Plan comptable'!$E$2:$E$43,'Plan comptable'!$A$2:$A$43,"1200")</f>
      </c>
      <c r="C14" s="5" t="s">
        <v>18</v>
      </c>
    </row>
    <row r="15" spans="1:3" x14ac:dyDescent="0.25">
      <c r="A15" s="6" t="s">
        <v>19</v>
      </c>
      <c r="B15" s="4">
        <f>B16</f>
      </c>
      <c r="C15" s="5" t="s">
        <v>2</v>
      </c>
    </row>
    <row r="16" spans="1:3" x14ac:dyDescent="0.25">
      <c r="A16" s="6" t="s">
        <v>20</v>
      </c>
      <c r="B16" s="7">
        <v>0</v>
      </c>
      <c r="C16" s="5" t="s">
        <v>9</v>
      </c>
    </row>
    <row r="17" spans="1:3" x14ac:dyDescent="0.25">
      <c r="A17" s="3" t="s">
        <v>21</v>
      </c>
      <c r="B17" s="4">
        <f>B18+B24</f>
      </c>
      <c r="C17" s="5" t="s">
        <v>2</v>
      </c>
    </row>
    <row r="18" spans="1:3" x14ac:dyDescent="0.25">
      <c r="A18" s="6" t="s">
        <v>22</v>
      </c>
      <c r="B18" s="4">
        <f>B19+B20+B21+B22+B23</f>
      </c>
      <c r="C18" s="5" t="s">
        <v>2</v>
      </c>
    </row>
    <row r="19" spans="1:3" x14ac:dyDescent="0.25">
      <c r="A19" s="6" t="s">
        <v>23</v>
      </c>
      <c r="B19" s="8">
        <f>SUMIFS('Plan comptable'!$E$2:$E$43,'Plan comptable'!$A$2:$A$43,"1500")</f>
      </c>
      <c r="C19" s="5" t="s">
        <v>24</v>
      </c>
    </row>
    <row r="20" spans="1:3" x14ac:dyDescent="0.25">
      <c r="A20" s="6" t="s">
        <v>25</v>
      </c>
      <c r="B20" s="7">
        <v>0</v>
      </c>
      <c r="C20" s="5" t="s">
        <v>9</v>
      </c>
    </row>
    <row r="21" spans="1:3" x14ac:dyDescent="0.25">
      <c r="A21" s="6" t="s">
        <v>26</v>
      </c>
      <c r="B21" s="7">
        <v>0</v>
      </c>
      <c r="C21" s="5" t="s">
        <v>9</v>
      </c>
    </row>
    <row r="22" spans="1:3" x14ac:dyDescent="0.25">
      <c r="A22" s="6" t="s">
        <v>27</v>
      </c>
      <c r="B22" s="7">
        <v>0</v>
      </c>
      <c r="C22" s="5" t="s">
        <v>9</v>
      </c>
    </row>
    <row r="23" spans="1:3" x14ac:dyDescent="0.25">
      <c r="A23" s="6" t="s">
        <v>28</v>
      </c>
      <c r="B23" s="7">
        <v>0</v>
      </c>
      <c r="C23" s="5" t="s">
        <v>9</v>
      </c>
    </row>
    <row r="24" spans="1:3" x14ac:dyDescent="0.25">
      <c r="A24" s="6" t="s">
        <v>29</v>
      </c>
      <c r="B24" s="4">
        <f>B25</f>
      </c>
      <c r="C24" s="5" t="s">
        <v>2</v>
      </c>
    </row>
    <row r="25" spans="1:3" x14ac:dyDescent="0.25">
      <c r="A25" s="6" t="s">
        <v>30</v>
      </c>
      <c r="B25" s="7">
        <v>0</v>
      </c>
      <c r="C25" s="5" t="s">
        <v>9</v>
      </c>
    </row>
    <row r="26" spans="1:3" x14ac:dyDescent="0.25">
      <c r="A26" s="3" t="s">
        <v>31</v>
      </c>
      <c r="B26" s="4">
        <f>B27+B40</f>
      </c>
      <c r="C26" s="5" t="s">
        <v>2</v>
      </c>
    </row>
    <row r="27" spans="1:3" x14ac:dyDescent="0.25">
      <c r="A27" s="3" t="s">
        <v>32</v>
      </c>
      <c r="B27" s="4">
        <f>B28+B32+B35+B37</f>
      </c>
      <c r="C27" s="5" t="s">
        <v>2</v>
      </c>
    </row>
    <row r="28" spans="1:3" x14ac:dyDescent="0.25">
      <c r="A28" s="6" t="s">
        <v>33</v>
      </c>
      <c r="B28" s="4">
        <f>B29+B30+B31</f>
      </c>
      <c r="C28" s="5" t="s">
        <v>2</v>
      </c>
    </row>
    <row r="29" spans="1:3" x14ac:dyDescent="0.25">
      <c r="A29" s="6" t="s">
        <v>34</v>
      </c>
      <c r="B29" s="8">
        <f>SUMIFS('Plan comptable'!$E$2:$E$43,'Plan comptable'!$A$2:$A$43,"2000")</f>
      </c>
      <c r="C29" s="5" t="s">
        <v>35</v>
      </c>
    </row>
    <row r="30" spans="1:3" x14ac:dyDescent="0.25">
      <c r="A30" s="6" t="s">
        <v>36</v>
      </c>
      <c r="B30" s="8">
        <f>SUMIFS('Plan comptable'!$E$2:$E$43,'Plan comptable'!$A$2:$A$43,"2200")</f>
      </c>
      <c r="C30" s="5" t="s">
        <v>37</v>
      </c>
    </row>
    <row r="31" spans="1:3" x14ac:dyDescent="0.25">
      <c r="A31" s="6" t="s">
        <v>38</v>
      </c>
      <c r="B31" s="7">
        <v>0</v>
      </c>
      <c r="C31" s="5" t="s">
        <v>9</v>
      </c>
    </row>
    <row r="32" spans="1:3" x14ac:dyDescent="0.25">
      <c r="A32" s="6" t="s">
        <v>39</v>
      </c>
      <c r="B32" s="4">
        <f>B33+B34</f>
      </c>
      <c r="C32" s="5" t="s">
        <v>2</v>
      </c>
    </row>
    <row r="33" spans="1:3" x14ac:dyDescent="0.25">
      <c r="A33" s="6" t="s">
        <v>40</v>
      </c>
      <c r="B33" s="7">
        <v>0</v>
      </c>
      <c r="C33" s="5" t="s">
        <v>9</v>
      </c>
    </row>
    <row r="34" spans="1:3" x14ac:dyDescent="0.25">
      <c r="A34" s="6" t="s">
        <v>41</v>
      </c>
      <c r="B34" s="7">
        <v>0</v>
      </c>
      <c r="C34" s="5" t="s">
        <v>9</v>
      </c>
    </row>
    <row r="35" spans="1:3" x14ac:dyDescent="0.25">
      <c r="A35" s="6" t="s">
        <v>42</v>
      </c>
      <c r="B35" s="4">
        <f>B36</f>
      </c>
      <c r="C35" s="5" t="s">
        <v>2</v>
      </c>
    </row>
    <row r="36" spans="1:3" x14ac:dyDescent="0.25">
      <c r="A36" s="6" t="s">
        <v>43</v>
      </c>
      <c r="B36" s="7">
        <v>0</v>
      </c>
      <c r="C36" s="5" t="s">
        <v>9</v>
      </c>
    </row>
    <row r="37" spans="1:3" x14ac:dyDescent="0.25">
      <c r="A37" s="6" t="s">
        <v>44</v>
      </c>
      <c r="B37" s="4">
        <f>B38+B39</f>
      </c>
      <c r="C37" s="5" t="s">
        <v>2</v>
      </c>
    </row>
    <row r="38" spans="1:3" x14ac:dyDescent="0.25">
      <c r="A38" s="6" t="s">
        <v>45</v>
      </c>
      <c r="B38" s="7">
        <v>0</v>
      </c>
      <c r="C38" s="5" t="s">
        <v>9</v>
      </c>
    </row>
    <row r="39" spans="1:3" x14ac:dyDescent="0.25">
      <c r="A39" s="6" t="s">
        <v>46</v>
      </c>
      <c r="B39" s="7">
        <v>0</v>
      </c>
      <c r="C39" s="5" t="s">
        <v>9</v>
      </c>
    </row>
    <row r="40" spans="1:3" x14ac:dyDescent="0.25">
      <c r="A40" s="3" t="s">
        <v>47</v>
      </c>
      <c r="B40" s="4">
        <f>B41</f>
      </c>
      <c r="C40" s="5" t="s">
        <v>2</v>
      </c>
    </row>
    <row r="41" spans="1:3" x14ac:dyDescent="0.25">
      <c r="A41" s="6" t="s">
        <v>48</v>
      </c>
      <c r="B41" s="4">
        <f>B42+B43</f>
      </c>
      <c r="C41" s="5" t="s">
        <v>2</v>
      </c>
    </row>
    <row r="42" spans="1:3" x14ac:dyDescent="0.25">
      <c r="A42" s="6" t="s">
        <v>49</v>
      </c>
      <c r="B42" s="7">
        <v>0</v>
      </c>
      <c r="C42" s="5" t="s">
        <v>9</v>
      </c>
    </row>
    <row r="43" spans="1:3" x14ac:dyDescent="0.25">
      <c r="A43" s="6" t="s">
        <v>50</v>
      </c>
      <c r="B43" s="8">
        <f>SUMIFS('Plan comptable'!$E$2:$E$43,'Plan comptable'!$A$2:$A$43,"2800")</f>
      </c>
      <c r="C43" s="5" t="s">
        <v>51</v>
      </c>
    </row>
    <row r="45" spans="1:2" s="3" customFormat="1" x14ac:dyDescent="0.25">
      <c r="A45" s="3" t="s">
        <v>52</v>
      </c>
      <c r="B45" s="4">
        <f>B6+B17</f>
      </c>
    </row>
    <row r="46" spans="1:2" s="3" customFormat="1" x14ac:dyDescent="0.25">
      <c r="A46" s="3" t="s">
        <v>53</v>
      </c>
      <c r="B46" s="4">
        <f>B27+B40</f>
      </c>
    </row>
    <row r="47" spans="1:2" s="6" customFormat="1" x14ac:dyDescent="0.25">
      <c r="A47" s="6" t="s">
        <v>54</v>
      </c>
      <c r="B47" s="8">
        <f>ROUND(B45-B46,2)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 showGridLines="0"/>
  </sheetViews>
  <sheetFormatPr defaultRowHeight="15" outlineLevelRow="0" outlineLevelCol="0" x14ac:dyDescent="55"/>
  <cols>
    <col min="1" max="1" width="58" customWidth="1"/>
    <col min="2" max="2" width="18" customWidth="1"/>
    <col min="3" max="3" width="62" customWidth="1"/>
  </cols>
  <sheetData>
    <row r="1" spans="1:1" s="1" customFormat="1" x14ac:dyDescent="0.25">
      <c r="A1" s="1" t="s">
        <v>55</v>
      </c>
    </row>
    <row r="2" spans="1:1" s="2" customFormat="1" x14ac:dyDescent="0.25">
      <c r="A2" s="2" t="s">
        <v>56</v>
      </c>
    </row>
    <row r="4" spans="1:3" s="3" customFormat="1" x14ac:dyDescent="0.25">
      <c r="A4" s="3" t="s">
        <v>2</v>
      </c>
      <c r="B4" s="3" t="s">
        <v>3</v>
      </c>
      <c r="C4" s="3" t="s">
        <v>4</v>
      </c>
    </row>
    <row r="5" spans="1:3" x14ac:dyDescent="0.25">
      <c r="A5" s="3" t="s">
        <v>57</v>
      </c>
      <c r="B5" s="4">
        <f>B6+B11</f>
      </c>
      <c r="C5" s="5" t="s">
        <v>2</v>
      </c>
    </row>
    <row r="6" spans="1:3" x14ac:dyDescent="0.25">
      <c r="A6" s="6" t="s">
        <v>58</v>
      </c>
      <c r="B6" s="4">
        <f>B7+B8+B9+B10</f>
      </c>
      <c r="C6" s="5" t="s">
        <v>2</v>
      </c>
    </row>
    <row r="7" spans="1:3" x14ac:dyDescent="0.25">
      <c r="A7" s="6" t="s">
        <v>59</v>
      </c>
      <c r="B7" s="7">
        <v>0</v>
      </c>
      <c r="C7" s="5" t="s">
        <v>9</v>
      </c>
    </row>
    <row r="8" spans="1:3" x14ac:dyDescent="0.25">
      <c r="A8" s="6" t="s">
        <v>60</v>
      </c>
      <c r="B8" s="7">
        <v>0</v>
      </c>
      <c r="C8" s="5" t="s">
        <v>9</v>
      </c>
    </row>
    <row r="9" spans="1:3" x14ac:dyDescent="0.25">
      <c r="A9" s="6" t="s">
        <v>61</v>
      </c>
      <c r="B9" s="7">
        <v>0</v>
      </c>
      <c r="C9" s="5" t="s">
        <v>9</v>
      </c>
    </row>
    <row r="10" spans="1:3" x14ac:dyDescent="0.25">
      <c r="A10" s="6" t="s">
        <v>62</v>
      </c>
      <c r="B10" s="7">
        <v>0</v>
      </c>
      <c r="C10" s="5" t="s">
        <v>9</v>
      </c>
    </row>
    <row r="11" spans="1:3" x14ac:dyDescent="0.25">
      <c r="A11" s="6" t="s">
        <v>63</v>
      </c>
      <c r="B11" s="4">
        <f>B12</f>
      </c>
      <c r="C11" s="5" t="s">
        <v>2</v>
      </c>
    </row>
    <row r="12" spans="1:3" x14ac:dyDescent="0.25">
      <c r="A12" s="6" t="s">
        <v>64</v>
      </c>
      <c r="B12" s="7">
        <v>0</v>
      </c>
      <c r="C12" s="5" t="s">
        <v>9</v>
      </c>
    </row>
    <row r="13" spans="1:3" x14ac:dyDescent="0.25">
      <c r="A13" s="3" t="s">
        <v>65</v>
      </c>
      <c r="B13" s="4">
        <f>B14+B16</f>
      </c>
      <c r="C13" s="5" t="s">
        <v>2</v>
      </c>
    </row>
    <row r="14" spans="1:3" x14ac:dyDescent="0.25">
      <c r="A14" s="6" t="s">
        <v>66</v>
      </c>
      <c r="B14" s="4">
        <f>B15</f>
      </c>
      <c r="C14" s="5" t="s">
        <v>2</v>
      </c>
    </row>
    <row r="15" spans="1:3" x14ac:dyDescent="0.25">
      <c r="A15" s="6" t="s">
        <v>67</v>
      </c>
      <c r="B15" s="8">
        <f>SUMIFS('Plan comptable'!$E$2:$E$43,'Plan comptable'!$A$2:$A$43,"4000")+SUMIFS('Plan comptable'!$E$2:$E$43,'Plan comptable'!$A$2:$A$43,"4010")+SUMIFS('Plan comptable'!$E$2:$E$43,'Plan comptable'!$A$2:$A$43,"4700")</f>
      </c>
      <c r="C15" s="5" t="s">
        <v>68</v>
      </c>
    </row>
    <row r="16" spans="1:3" x14ac:dyDescent="0.25">
      <c r="A16" s="6" t="s">
        <v>69</v>
      </c>
      <c r="B16" s="4">
        <f>B17+B18+B19</f>
      </c>
      <c r="C16" s="5" t="s">
        <v>2</v>
      </c>
    </row>
    <row r="17" spans="1:3" x14ac:dyDescent="0.25">
      <c r="A17" s="6" t="s">
        <v>70</v>
      </c>
      <c r="B17" s="7">
        <v>0</v>
      </c>
      <c r="C17" s="5" t="s">
        <v>9</v>
      </c>
    </row>
    <row r="18" spans="1:3" x14ac:dyDescent="0.25">
      <c r="A18" s="6" t="s">
        <v>71</v>
      </c>
      <c r="B18" s="7">
        <v>0</v>
      </c>
      <c r="C18" s="5" t="s">
        <v>9</v>
      </c>
    </row>
    <row r="19" spans="1:3" x14ac:dyDescent="0.25">
      <c r="A19" s="6" t="s">
        <v>72</v>
      </c>
      <c r="B19" s="7">
        <v>0</v>
      </c>
      <c r="C19" s="5" t="s">
        <v>9</v>
      </c>
    </row>
    <row r="21" spans="1:2" s="3" customFormat="1" x14ac:dyDescent="0.25">
      <c r="A21" s="3" t="s">
        <v>73</v>
      </c>
      <c r="B21" s="4">
        <f>B5-B13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 showGridLines="0"/>
  </sheetViews>
  <sheetFormatPr defaultRowHeight="15" outlineLevelRow="0" outlineLevelCol="0" x14ac:dyDescent="55"/>
  <cols>
    <col min="1" max="1" width="58" customWidth="1"/>
    <col min="2" max="2" width="18" customWidth="1"/>
    <col min="3" max="3" width="62" customWidth="1"/>
  </cols>
  <sheetData>
    <row r="1" spans="1:1" s="1" customFormat="1" x14ac:dyDescent="0.25">
      <c r="A1" s="1" t="s">
        <v>74</v>
      </c>
    </row>
    <row r="2" spans="1:1" s="2" customFormat="1" x14ac:dyDescent="0.25">
      <c r="A2" s="2" t="s">
        <v>75</v>
      </c>
    </row>
    <row r="4" spans="1:3" s="3" customFormat="1" x14ac:dyDescent="0.25">
      <c r="A4" s="3" t="s">
        <v>2</v>
      </c>
      <c r="B4" s="3" t="s">
        <v>3</v>
      </c>
      <c r="C4" s="3" t="s">
        <v>4</v>
      </c>
    </row>
    <row r="5" spans="1:3" x14ac:dyDescent="0.25">
      <c r="A5" s="3" t="s">
        <v>65</v>
      </c>
      <c r="B5" s="4">
        <f>B6+B11+B17+B20+B22</f>
      </c>
      <c r="C5" s="5" t="s">
        <v>2</v>
      </c>
    </row>
    <row r="6" spans="1:3" x14ac:dyDescent="0.25">
      <c r="A6" s="6" t="s">
        <v>76</v>
      </c>
      <c r="B6" s="4">
        <f>B7+B8+B9+B10</f>
      </c>
      <c r="C6" s="5" t="s">
        <v>2</v>
      </c>
    </row>
    <row r="7" spans="1:3" x14ac:dyDescent="0.25">
      <c r="A7" s="6" t="s">
        <v>77</v>
      </c>
      <c r="B7" s="8">
        <f>SUMIFS('Plan comptable'!$E$2:$E$43,'Plan comptable'!$A$2:$A$43,"6000")</f>
      </c>
      <c r="C7" s="5" t="s">
        <v>78</v>
      </c>
    </row>
    <row r="8" spans="1:3" x14ac:dyDescent="0.25">
      <c r="A8" s="6" t="s">
        <v>79</v>
      </c>
      <c r="B8" s="8">
        <f>SUMIFS('Plan comptable'!$E$2:$E$43,'Plan comptable'!$A$2:$A$43,"6400")</f>
      </c>
      <c r="C8" s="5" t="s">
        <v>80</v>
      </c>
    </row>
    <row r="9" spans="1:3" x14ac:dyDescent="0.25">
      <c r="A9" s="6" t="s">
        <v>81</v>
      </c>
      <c r="B9" s="7">
        <v>0</v>
      </c>
      <c r="C9" s="5" t="s">
        <v>9</v>
      </c>
    </row>
    <row r="10" spans="1:3" x14ac:dyDescent="0.25">
      <c r="A10" s="6" t="s">
        <v>82</v>
      </c>
      <c r="B10" s="8">
        <f>SUMIFS('Plan comptable'!$E$2:$E$43,'Plan comptable'!$A$2:$A$43,"6100")</f>
      </c>
      <c r="C10" s="5" t="s">
        <v>83</v>
      </c>
    </row>
    <row r="11" spans="1:3" x14ac:dyDescent="0.25">
      <c r="A11" s="6" t="s">
        <v>84</v>
      </c>
      <c r="B11" s="4">
        <f>B12+B13+B14+B15+B16</f>
      </c>
      <c r="C11" s="5" t="s">
        <v>2</v>
      </c>
    </row>
    <row r="12" spans="1:3" x14ac:dyDescent="0.25">
      <c r="A12" s="6" t="s">
        <v>85</v>
      </c>
      <c r="B12" s="8">
        <f>SUMIFS('Plan comptable'!$E$2:$E$43,'Plan comptable'!$A$2:$A$43,"6570")</f>
      </c>
      <c r="C12" s="5" t="s">
        <v>86</v>
      </c>
    </row>
    <row r="13" spans="1:3" x14ac:dyDescent="0.25">
      <c r="A13" s="6" t="s">
        <v>87</v>
      </c>
      <c r="B13" s="8">
        <f>SUMIFS('Plan comptable'!$E$2:$E$43,'Plan comptable'!$A$2:$A$43,"6300")</f>
      </c>
      <c r="C13" s="5" t="s">
        <v>88</v>
      </c>
    </row>
    <row r="14" spans="1:3" x14ac:dyDescent="0.25">
      <c r="A14" s="6" t="s">
        <v>89</v>
      </c>
      <c r="B14" s="8">
        <f>SUMIFS('Plan comptable'!$E$2:$E$43,'Plan comptable'!$A$2:$A$43,"6510")</f>
      </c>
      <c r="C14" s="5" t="s">
        <v>90</v>
      </c>
    </row>
    <row r="15" spans="1:3" x14ac:dyDescent="0.25">
      <c r="A15" s="6" t="s">
        <v>91</v>
      </c>
      <c r="B15" s="8">
        <f>SUMIFS('Plan comptable'!$E$2:$E$43,'Plan comptable'!$A$2:$A$43,"6530")</f>
      </c>
      <c r="C15" s="5" t="s">
        <v>92</v>
      </c>
    </row>
    <row r="16" spans="1:3" x14ac:dyDescent="0.25">
      <c r="A16" s="6" t="s">
        <v>93</v>
      </c>
      <c r="B16" s="8">
        <f>SUMIFS('Plan comptable'!$E$2:$E$43,'Plan comptable'!$A$2:$A$43,"6700")</f>
      </c>
      <c r="C16" s="5" t="s">
        <v>94</v>
      </c>
    </row>
    <row r="17" spans="1:3" x14ac:dyDescent="0.25">
      <c r="A17" s="6" t="s">
        <v>95</v>
      </c>
      <c r="B17" s="4">
        <f>B18+B19</f>
      </c>
      <c r="C17" s="5" t="s">
        <v>2</v>
      </c>
    </row>
    <row r="18" spans="1:3" x14ac:dyDescent="0.25">
      <c r="A18" s="6" t="s">
        <v>96</v>
      </c>
      <c r="B18" s="7">
        <v>0</v>
      </c>
      <c r="C18" s="5" t="s">
        <v>9</v>
      </c>
    </row>
    <row r="19" spans="1:3" x14ac:dyDescent="0.25">
      <c r="A19" s="6" t="s">
        <v>97</v>
      </c>
      <c r="B19" s="8">
        <f>SUMIFS('Plan comptable'!$E$2:$E$43,'Plan comptable'!$A$2:$A$43,"6600")</f>
      </c>
      <c r="C19" s="5" t="s">
        <v>98</v>
      </c>
    </row>
    <row r="20" spans="1:3" x14ac:dyDescent="0.25">
      <c r="A20" s="6" t="s">
        <v>99</v>
      </c>
      <c r="B20" s="4">
        <f>B21</f>
      </c>
      <c r="C20" s="5" t="s">
        <v>2</v>
      </c>
    </row>
    <row r="21" spans="1:3" x14ac:dyDescent="0.25">
      <c r="A21" s="6" t="s">
        <v>100</v>
      </c>
      <c r="B21" s="8">
        <f>SUMIFS('Plan comptable'!$E$2:$E$43,'Plan comptable'!$A$2:$A$43,"6900")</f>
      </c>
      <c r="C21" s="5" t="s">
        <v>101</v>
      </c>
    </row>
    <row r="22" spans="1:3" x14ac:dyDescent="0.25">
      <c r="A22" s="6" t="s">
        <v>102</v>
      </c>
      <c r="B22" s="4">
        <f>B23</f>
      </c>
      <c r="C22" s="5" t="s">
        <v>2</v>
      </c>
    </row>
    <row r="23" spans="1:3" x14ac:dyDescent="0.25">
      <c r="A23" s="6" t="s">
        <v>103</v>
      </c>
      <c r="B23" s="7">
        <v>0</v>
      </c>
      <c r="C23" s="5" t="s">
        <v>9</v>
      </c>
    </row>
    <row r="25" spans="1:2" s="6" customFormat="1" x14ac:dyDescent="0.25">
      <c r="A25" s="6" t="s">
        <v>104</v>
      </c>
      <c r="B25" s="8">
        <f>'Compte d''exploitation'!B21</f>
      </c>
    </row>
    <row r="26" spans="1:2" s="3" customFormat="1" x14ac:dyDescent="0.25">
      <c r="A26" s="3" t="s">
        <v>105</v>
      </c>
      <c r="B26" s="4">
        <f>B25-B5</f>
      </c>
    </row>
    <row r="28" spans="1:1" s="3" customFormat="1" x14ac:dyDescent="0.25">
      <c r="A28" s="3" t="s">
        <v>106</v>
      </c>
    </row>
    <row r="29" spans="1:2" x14ac:dyDescent="0.25">
      <c r="A29" t="s">
        <v>107</v>
      </c>
      <c r="B29" s="7">
        <v>0</v>
      </c>
    </row>
    <row r="30" spans="1:2" x14ac:dyDescent="0.25">
      <c r="A30" t="s">
        <v>108</v>
      </c>
      <c r="B30" s="9">
        <f>B26</f>
      </c>
    </row>
    <row r="31" spans="1:2" s="3" customFormat="1" x14ac:dyDescent="0.25">
      <c r="A31" s="3" t="s">
        <v>109</v>
      </c>
      <c r="B31" s="4">
        <f>B29+B30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44" customWidth="1"/>
    <col min="3" max="3" width="30" customWidth="1"/>
    <col min="4" max="4" width="14" customWidth="1"/>
    <col min="5" max="5" width="20" customWidth="1"/>
    <col min="6" max="6" width="12" customWidth="1"/>
  </cols>
  <sheetData>
    <row r="1" spans="1:6" s="3" customFormat="1" x14ac:dyDescent="0.25">
      <c r="A1" s="3" t="s">
        <v>110</v>
      </c>
      <c r="B1" s="3" t="s">
        <v>217</v>
      </c>
      <c r="C1" s="3" t="s">
        <v>218</v>
      </c>
      <c r="D1" s="3" t="s">
        <v>219</v>
      </c>
      <c r="E1" s="3" t="s">
        <v>220</v>
      </c>
      <c r="F1" s="3" t="s">
        <v>221</v>
      </c>
    </row>
    <row r="2" spans="1:6" x14ac:dyDescent="0.25">
      <c r="A2" s="6" t="s">
        <v>170</v>
      </c>
      <c r="B2" s="6" t="s">
        <v>171</v>
      </c>
      <c r="C2" s="6" t="s">
        <v>222</v>
      </c>
      <c r="D2" s="6" t="s">
        <v>223</v>
      </c>
      <c r="E2" s="8">
        <v>408.72</v>
      </c>
      <c r="F2" s="6" t="s">
        <v>224</v>
      </c>
    </row>
    <row r="3" spans="1:6" x14ac:dyDescent="0.25">
      <c r="A3" s="6" t="s">
        <v>170</v>
      </c>
      <c r="B3" s="6" t="s">
        <v>171</v>
      </c>
      <c r="C3" s="6" t="s">
        <v>225</v>
      </c>
      <c r="D3" s="6" t="s">
        <v>226</v>
      </c>
      <c r="E3" s="8">
        <v>740.55</v>
      </c>
      <c r="F3" s="6" t="s">
        <v>224</v>
      </c>
    </row>
    <row r="4" spans="1:6" x14ac:dyDescent="0.25">
      <c r="A4" s="6" t="s">
        <v>170</v>
      </c>
      <c r="B4" s="6" t="s">
        <v>171</v>
      </c>
      <c r="C4" s="6" t="s">
        <v>227</v>
      </c>
      <c r="D4" s="6" t="s">
        <v>228</v>
      </c>
      <c r="E4" s="8">
        <v>160.5</v>
      </c>
      <c r="F4" s="6" t="s">
        <v>224</v>
      </c>
    </row>
    <row r="5" spans="1:6" x14ac:dyDescent="0.25">
      <c r="A5" s="6" t="s">
        <v>174</v>
      </c>
      <c r="B5" s="6" t="s">
        <v>175</v>
      </c>
      <c r="C5" s="6" t="s">
        <v>229</v>
      </c>
      <c r="D5" s="6" t="s">
        <v>230</v>
      </c>
      <c r="E5" s="8">
        <v>1186.4</v>
      </c>
      <c r="F5" s="6" t="s">
        <v>224</v>
      </c>
    </row>
    <row r="6" spans="1:6" x14ac:dyDescent="0.25">
      <c r="A6" s="6" t="s">
        <v>174</v>
      </c>
      <c r="B6" s="6" t="s">
        <v>175</v>
      </c>
      <c r="C6" s="6" t="s">
        <v>231</v>
      </c>
      <c r="D6" s="6" t="s">
        <v>232</v>
      </c>
      <c r="E6" s="8">
        <v>829.65</v>
      </c>
      <c r="F6" s="6" t="s">
        <v>224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Bilan</vt:lpstr>
      <vt:lpstr>Compte d'exploitation</vt:lpstr>
      <vt:lpstr>Pertes et profits</vt:lpstr>
      <vt:lpstr>Plan comptable</vt:lpstr>
      <vt:lpstr>Détail factures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2026-11-03T08:12:20Z</dcterms:created>
  <dcterms:modified xsi:type="dcterms:W3CDTF">2026-11-03T08:12:20Z</dcterms:modified>
</cp:coreProperties>
</file>